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1499703\Desktop\0_2023_Elaboração_de_Editais_PQ\"/>
    </mc:Choice>
  </mc:AlternateContent>
  <bookViews>
    <workbookView xWindow="0" yWindow="0" windowWidth="21600" windowHeight="8700"/>
  </bookViews>
  <sheets>
    <sheet name="Planilha1" sheetId="1" r:id="rId1"/>
    <sheet name="Planilha3" sheetId="3" state="hidden" r:id="rId2"/>
    <sheet name="Planilha2" sheetId="2" state="hidden" r:id="rId3"/>
  </sheets>
  <definedNames>
    <definedName name="_xlnm.Print_Area" localSheetId="0">Planilha1!$A$1:$E$72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E68" i="1"/>
  <c r="E67" i="1"/>
  <c r="E66" i="1"/>
  <c r="E65" i="1"/>
  <c r="E64" i="1"/>
  <c r="E63" i="1"/>
  <c r="E62" i="1"/>
  <c r="E61" i="1"/>
  <c r="E59" i="1"/>
  <c r="E60" i="1"/>
  <c r="E58" i="1"/>
  <c r="E57" i="1"/>
  <c r="E56" i="1"/>
  <c r="E55" i="1"/>
  <c r="E54" i="1"/>
  <c r="E53" i="1"/>
  <c r="E52" i="1"/>
  <c r="E51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25" i="1"/>
  <c r="E24" i="1"/>
  <c r="E23" i="1"/>
  <c r="E22" i="1"/>
  <c r="E20" i="1"/>
  <c r="E21" i="1"/>
  <c r="E12" i="1"/>
  <c r="E13" i="1" l="1"/>
  <c r="E70" i="1" s="1"/>
  <c r="E30" i="1" l="1"/>
  <c r="E28" i="1"/>
  <c r="E29" i="1"/>
  <c r="E32" i="1" l="1"/>
  <c r="E31" i="1"/>
  <c r="E27" i="1"/>
  <c r="E17" i="1"/>
  <c r="E14" i="1"/>
  <c r="E16" i="1"/>
</calcChain>
</file>

<file path=xl/sharedStrings.xml><?xml version="1.0" encoding="utf-8"?>
<sst xmlns="http://schemas.openxmlformats.org/spreadsheetml/2006/main" count="136" uniqueCount="133">
  <si>
    <t>Nome do docente:</t>
  </si>
  <si>
    <t>Quantidade</t>
  </si>
  <si>
    <t>Pontuação máxima</t>
  </si>
  <si>
    <t>Orientações concluídas de monografia (graduação ou especialização)</t>
  </si>
  <si>
    <t>Orientações concluídas de dissertação aprovada (Mestrado)</t>
  </si>
  <si>
    <t>Participação em bancas de defesa de dissertação (Mestrado)</t>
  </si>
  <si>
    <t>Participação em bancas de defesa de tese (Doutorado)</t>
  </si>
  <si>
    <t>Publicação de Livro Técnico-Cientifico com ISBN, em editora com conselho cientifico (como autor ou organizador)</t>
  </si>
  <si>
    <t>Publicação de Capítulo em Livro com ISBN, em editora com conselho cientifico</t>
  </si>
  <si>
    <t>Participação em Comitê de Ética em Pesquisa (CEP) da UEMG ou Comissão de Ética no Uso de Animais (CEUA) da UEMG</t>
  </si>
  <si>
    <t>TOTAL</t>
  </si>
  <si>
    <t>3 por ano</t>
  </si>
  <si>
    <t>Orientações concluídas de tese aprovada (Doutorado)</t>
  </si>
  <si>
    <t>2 por ano</t>
  </si>
  <si>
    <t>-</t>
  </si>
  <si>
    <t>Pontuação obtida</t>
  </si>
  <si>
    <t>Integração a corpo docente de Programa de Pós-Graduação da UEMG</t>
  </si>
  <si>
    <t>Coordenação de projetos de pesquisa vigentes não gerenciados pela PROPPG aprovados em órgãos governamentais (Universal FAPEMIG, CNPq, entre outros)¹</t>
  </si>
  <si>
    <r>
      <rPr>
        <b/>
        <sz val="12"/>
        <color indexed="8"/>
        <rFont val="Calibri"/>
        <family val="2"/>
      </rPr>
      <t xml:space="preserve">¹ </t>
    </r>
    <r>
      <rPr>
        <sz val="12"/>
        <color indexed="8"/>
        <rFont val="Calibri"/>
        <family val="2"/>
      </rPr>
      <t>Vinte pontos por projeto aprovado.</t>
    </r>
  </si>
  <si>
    <t>Publicação ou carta de aceite de publicação de Artigo em Periódico Qualis A1 ou A2²</t>
  </si>
  <si>
    <t>Publicação ou carta de aceite de publicação de Artigo em Periódico Qualis B1²</t>
  </si>
  <si>
    <t>Publicação ou carta de aceite de publicação de Artigo em Periódico Qualis B2²</t>
  </si>
  <si>
    <t>Publicação ou carta de aceite de publicação de Artigo em Periódico Qualis B3 ou B4²</t>
  </si>
  <si>
    <t>ADMINISTRAÇÃO PÚBLICA E DE EMPRESAS, CIÊNCIAS CONTÁBEIS E TURISMO</t>
  </si>
  <si>
    <t>ASTRONOMIA / FÍSICA</t>
  </si>
  <si>
    <t>BIODIVERSIDADE</t>
  </si>
  <si>
    <t>CIÊNCIA DA COMPUTAÇÃO</t>
  </si>
  <si>
    <t>CIÊNCIAS BIOLÓGICAS I</t>
  </si>
  <si>
    <t>CIÊNCIAS BIOLÓGICAS II</t>
  </si>
  <si>
    <t>CIÊNCIAS BIOLÓGICAS III</t>
  </si>
  <si>
    <t>GEOCIÊNCIAS</t>
  </si>
  <si>
    <t>MATEMÁTICA / PROBABILIDADE E ESTATÍSTICA</t>
  </si>
  <si>
    <t>QUÍMICA</t>
  </si>
  <si>
    <t>ANTROPOLOGIA / ARQUEOLOGIA</t>
  </si>
  <si>
    <t>ARQUITETURA, URBANISMO E DESIGN</t>
  </si>
  <si>
    <t>ARTES</t>
  </si>
  <si>
    <t>BIOTECNOLOGIA</t>
  </si>
  <si>
    <t>CIÊNCIA DE ALIMENTOS</t>
  </si>
  <si>
    <t>CIÊNCIA POLÍTICA E RELAÇÕES INTERNACIONAIS</t>
  </si>
  <si>
    <t>CIÊNCIAS AGRÁRIAS I</t>
  </si>
  <si>
    <t>CIÊNCIAS AMBIENTAIS</t>
  </si>
  <si>
    <t>CIÊNCIAS DA RELIGIÃO E TEOLOGIA</t>
  </si>
  <si>
    <t>COMUNICAÇÃO E INFORMAÇÃO</t>
  </si>
  <si>
    <t>DIREITO</t>
  </si>
  <si>
    <t>ECONOMIA</t>
  </si>
  <si>
    <t>EDUCAÇÃO</t>
  </si>
  <si>
    <t>EDUCAÇÃO FÍSICA</t>
  </si>
  <si>
    <t>ENFERMAGEM</t>
  </si>
  <si>
    <t>ENGENHARIAS I</t>
  </si>
  <si>
    <t>ENGENHARIAS II</t>
  </si>
  <si>
    <t>ENGENHARIAS III</t>
  </si>
  <si>
    <t>ENGENHARIAS IV</t>
  </si>
  <si>
    <t>ENSINO</t>
  </si>
  <si>
    <t>FARMÁCIA</t>
  </si>
  <si>
    <t>FILOSOFIA</t>
  </si>
  <si>
    <t>GEOGRAFIA</t>
  </si>
  <si>
    <t>HISTÓRIA</t>
  </si>
  <si>
    <t>INTERDISCIPLINAR</t>
  </si>
  <si>
    <t>LINGUíSTICA E LITERATURA</t>
  </si>
  <si>
    <t>MATERIAIS</t>
  </si>
  <si>
    <t>MEDICINA I</t>
  </si>
  <si>
    <t>MEDICINA II</t>
  </si>
  <si>
    <t>MEDICINA III</t>
  </si>
  <si>
    <t>MEDICINA VETERINÁRIA</t>
  </si>
  <si>
    <t>NUTRIÇÃO</t>
  </si>
  <si>
    <t>ODONTOLOGIA</t>
  </si>
  <si>
    <t>PLANEJAMENTO URBANO E REGIONAL / DEMOGRAFIA</t>
  </si>
  <si>
    <t>PSICOLOGIA</t>
  </si>
  <si>
    <t>SAÚDE COLETIVA</t>
  </si>
  <si>
    <t>SERVIÇO SOCIAL</t>
  </si>
  <si>
    <t>SOCIOLOGIA</t>
  </si>
  <si>
    <t>ZOOTECNIA / RECURSOS PESQUEIROS</t>
  </si>
  <si>
    <t>SENHA DA PLANILHA: PROPPG</t>
  </si>
  <si>
    <t>Clique na caixa e selecione a opção</t>
  </si>
  <si>
    <t>Unidade Acadêmica:</t>
  </si>
  <si>
    <t>NÃO - Período avaliatório: 2018 a 2023</t>
  </si>
  <si>
    <t>SIM - (1 licença) - Período avaliatório: 2017 a 2023</t>
  </si>
  <si>
    <t>SIM - (2 licenças ou mais) - Período avaliatório: 2016 a 2023</t>
  </si>
  <si>
    <t>OBSERVAÇÕES: a) O período a ser avaliado deverá ser consultado em Edital.</t>
  </si>
  <si>
    <t>Licença maternidade entre 2018 e 2023 cadastrada no Lattes (Sim/Não):</t>
  </si>
  <si>
    <t>Área do conhecimento a ser considerada na avaliação do Qualis dos Periódicos:</t>
  </si>
  <si>
    <t>FICHA DE AVALIAÇÃO DA PRODUÇÃO DOCENTE</t>
  </si>
  <si>
    <t>Publicação ou carta de aceite de publicação de Artigo em Periódico Qualis A3 ou A4²</t>
  </si>
  <si>
    <t>Número da proposta (corresponde ao número do arquivo):</t>
  </si>
  <si>
    <t>Edital:</t>
  </si>
  <si>
    <r>
      <t xml:space="preserve">Produção Técnica - Propriedade Industrial, Direito Autoral ou Proteção </t>
    </r>
    <r>
      <rPr>
        <i/>
        <sz val="12"/>
        <color theme="1"/>
        <rFont val="Calibri"/>
        <family val="2"/>
        <scheme val="minor"/>
      </rPr>
      <t>Sui generis</t>
    </r>
  </si>
  <si>
    <t>Pontuação por item</t>
  </si>
  <si>
    <t>Coordenações, Comitês, Avaliações</t>
  </si>
  <si>
    <t>Coordenação de Centro de Pesquisa ou Extensão de Unidade Acadêmica da UEMG</t>
  </si>
  <si>
    <t>Participação como avaliador ou parecerista de projetos de pesquisa ou extensão da UEMG</t>
  </si>
  <si>
    <t>Participação como avaliador ou parecerista de projetos de pesquisa ou extensão de outras instituições</t>
  </si>
  <si>
    <t>Participação como jurado em concurso (Área Artes: artes plásticas, música, dança, teatro, ópera, fotografia, cinema, artes do vídeo e educação artística)</t>
  </si>
  <si>
    <t>Produção científica</t>
  </si>
  <si>
    <t>Produção artística e cultural</t>
  </si>
  <si>
    <t>Participação em Trienal/Bienal - Exposição institucional ou festivais - Internacional</t>
  </si>
  <si>
    <t>Participação em Trienal/Bienal - Exposição institucional ou festivais - Nacional</t>
  </si>
  <si>
    <t>Participação em Trienal/Bienal - Exposição institucional ou festivais - Local/Regional</t>
  </si>
  <si>
    <t>Exposição, performance ou execução artística individual ou como solista - Internacional</t>
  </si>
  <si>
    <t>Exposição, performance ou execução artística individual ou como solista - Nacional</t>
  </si>
  <si>
    <t>Exposição, performance ou execução artística individual ou como solista - Local/Regional</t>
  </si>
  <si>
    <t>Exposição, performance ou execução artística em grupo - Internacional</t>
  </si>
  <si>
    <t xml:space="preserve">Exposição, performance ou execução artística em grupo - Nacional </t>
  </si>
  <si>
    <t>Exposição, performance ou execução artística em grupo - Local/Regional</t>
  </si>
  <si>
    <t>Composição, Arranjo e Trilha Musical (obra individual) - Internacional</t>
  </si>
  <si>
    <t>Composição, Arranjo e Trilha Musical (obra individual) - Nacional</t>
  </si>
  <si>
    <t>Composição, Arranjo e Trilha Musical (obra individual) - Local/Regional</t>
  </si>
  <si>
    <t>Produção técnica</t>
  </si>
  <si>
    <t xml:space="preserve">Produção de Material Didático, Tradução, Editoração - Internacional </t>
  </si>
  <si>
    <t>Produção de Material Didático, Tradução, Editoração - Nacional</t>
  </si>
  <si>
    <t>Produção de Material Didático, Tradução, Editoração - Local/Regional</t>
  </si>
  <si>
    <t>Curadoria em espaço institucional - Internacional</t>
  </si>
  <si>
    <t>Curadoria em espaço institucional - Nacional</t>
  </si>
  <si>
    <t>Curadoria em espaço institucional - Local/Regional</t>
  </si>
  <si>
    <t>Organização de catálogo de artes e/ou participação em catálogo de artes monográfico com ISBN - Internacional</t>
  </si>
  <si>
    <t>Organização de catálogo de artes e/ou participação em catálogo de artes monográfico com ISBN - Nacional</t>
  </si>
  <si>
    <t>Organização de catálogo de artes e/ou participação em catálogo de artes monográfico com ISBN - Local/Regional</t>
  </si>
  <si>
    <t>Participação em catálogo de artes coletivo com ISBN - Internacional</t>
  </si>
  <si>
    <t>Participação em catálogo de artes coletivo com ISBN - Nacional</t>
  </si>
  <si>
    <t>Participação em catálogo de artes coletivo com ISBN - Local/Regional</t>
  </si>
  <si>
    <t>Organização de Eventos com apoio institucional - Internacional</t>
  </si>
  <si>
    <t>Organização de Eventos com apoio institucional - Nacional</t>
  </si>
  <si>
    <t>Organização de Eventos com apoio institucional - Local/Regional</t>
  </si>
  <si>
    <t>Participação em gravações musicais de iniciativa institucional ou patrocinadas por editais ou empresas - Internacional</t>
  </si>
  <si>
    <t>Participação em gravações musicais de iniciativa institucional ou patrocinadas por editais ou empresas - Nacional</t>
  </si>
  <si>
    <t>Participação em gravações musicais de iniciativa institucional ou patrocinadas por editais ou empresas - Regional/Local</t>
  </si>
  <si>
    <t>Direção de espetáculo, direção musical, trilha sonora completa ou sonoplastia (espetáculo) - Nacional</t>
  </si>
  <si>
    <t>Ensino</t>
  </si>
  <si>
    <t>Direção de espetáculo, direção musical, trilha sonora completa ou sonoplastia (espetáculo) - Local/Regional</t>
  </si>
  <si>
    <t>Direção de espetáculo, direção musical, trilha sonora completa ou sonoplastia (espetáculo) - Internacional</t>
  </si>
  <si>
    <t>Orientações concluídas de bolsista de iniciação científica e iniciação científica júnior</t>
  </si>
  <si>
    <r>
      <rPr>
        <b/>
        <sz val="12"/>
        <color indexed="8"/>
        <rFont val="Calibri"/>
        <family val="2"/>
      </rPr>
      <t>²</t>
    </r>
    <r>
      <rPr>
        <sz val="12"/>
        <color indexed="8"/>
        <rFont val="Calibri"/>
        <family val="2"/>
      </rPr>
      <t xml:space="preserve"> Considerar a área de avaliação selecionada pelo proponente, na Classificação de Periódicos do Quadriênio 2017-2020 da Plataforma Sucupira.</t>
    </r>
  </si>
  <si>
    <t>b) Para os artigos considerar a "Classificação de Periódicos do Quadriênio 2017 - 2020" da Plataforma Sucupira.</t>
  </si>
  <si>
    <t>Edital 08/2023 - PQ/UEMG (Demanda induzida)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</si>
</sst>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9" fillId="0" borderId="0" xfId="0" applyFont="1"/>
    <xf numFmtId="0" fontId="1" fillId="0" borderId="0" xfId="0" applyFont="1"/>
    <xf numFmtId="0" fontId="2" fillId="0" borderId="0" xfId="0" applyFont="1"/>
    <xf numFmtId="0" fontId="3" fillId="0" borderId="3" xfId="0" applyFont="1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justify" vertic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1" fontId="2" fillId="0" borderId="1" xfId="0" applyNumberFormat="1" applyFont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</xf>
    <xf numFmtId="0" fontId="12" fillId="5" borderId="6" xfId="0" applyFont="1" applyFill="1" applyBorder="1" applyAlignment="1" applyProtection="1">
      <alignment horizontal="right" vertical="center" wrapText="1"/>
    </xf>
    <xf numFmtId="0" fontId="12" fillId="5" borderId="7" xfId="0" applyFont="1" applyFill="1" applyBorder="1" applyAlignment="1" applyProtection="1">
      <alignment horizontal="right" vertical="center" wrapText="1"/>
    </xf>
    <xf numFmtId="0" fontId="12" fillId="5" borderId="8" xfId="0" applyFont="1" applyFill="1" applyBorder="1" applyAlignment="1" applyProtection="1">
      <alignment horizontal="righ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604837</xdr:colOff>
      <xdr:row>0</xdr:row>
      <xdr:rowOff>68344</xdr:rowOff>
    </xdr:from>
    <xdr:to>
      <xdr:col>4</xdr:col>
      <xdr:colOff>853661</xdr:colOff>
      <xdr:row>0</xdr:row>
      <xdr:rowOff>680344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3737" y="68344"/>
          <a:ext cx="2287174" cy="612000"/>
        </a:xfrm>
        <a:prstGeom prst="rect">
          <a:avLst/>
        </a:prstGeom>
      </xdr:spPr>
    </xdr:pic>
    <xdr:clientData/>
  </xdr:twoCellAnchor>
  <xdr:twoCellAnchor>
    <xdr:from>
      <xdr:col>5</xdr:col>
      <xdr:colOff>105280</xdr:colOff>
      <xdr:row>6</xdr:row>
      <xdr:rowOff>167144</xdr:rowOff>
    </xdr:from>
    <xdr:to>
      <xdr:col>5</xdr:col>
      <xdr:colOff>417700</xdr:colOff>
      <xdr:row>7</xdr:row>
      <xdr:rowOff>80837</xdr:rowOff>
    </xdr:to>
    <xdr:sp macro="" textlink="">
      <xdr:nvSpPr>
        <xdr:cNvPr id="7" name="Seta para a Direita 6"/>
        <xdr:cNvSpPr/>
      </xdr:nvSpPr>
      <xdr:spPr>
        <a:xfrm rot="10800000">
          <a:off x="9278588" y="2226009"/>
          <a:ext cx="312420" cy="324001"/>
        </a:xfrm>
        <a:prstGeom prst="righ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112606</xdr:colOff>
      <xdr:row>4</xdr:row>
      <xdr:rowOff>33444</xdr:rowOff>
    </xdr:from>
    <xdr:to>
      <xdr:col>5</xdr:col>
      <xdr:colOff>425026</xdr:colOff>
      <xdr:row>5</xdr:row>
      <xdr:rowOff>73512</xdr:rowOff>
    </xdr:to>
    <xdr:sp macro="" textlink="">
      <xdr:nvSpPr>
        <xdr:cNvPr id="8" name="Seta para a Direita 7"/>
        <xdr:cNvSpPr/>
      </xdr:nvSpPr>
      <xdr:spPr>
        <a:xfrm rot="10800000">
          <a:off x="10336106" y="1578611"/>
          <a:ext cx="312420" cy="288776"/>
        </a:xfrm>
        <a:prstGeom prst="righ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topLeftCell="A58" zoomScale="130" zoomScaleNormal="130" workbookViewId="0">
      <selection activeCell="E73" sqref="E73"/>
    </sheetView>
  </sheetViews>
  <sheetFormatPr defaultRowHeight="15" x14ac:dyDescent="0.25"/>
  <cols>
    <col min="1" max="1" width="73.5703125" customWidth="1"/>
    <col min="2" max="2" width="16.7109375" customWidth="1"/>
    <col min="3" max="3" width="13.85546875" customWidth="1"/>
    <col min="4" max="5" width="16.7109375" customWidth="1"/>
    <col min="6" max="6" width="6.7109375" customWidth="1"/>
    <col min="7" max="7" width="40.140625" customWidth="1"/>
  </cols>
  <sheetData>
    <row r="1" spans="1:8" ht="63.75" customHeight="1" x14ac:dyDescent="0.25">
      <c r="A1" s="35"/>
      <c r="B1" s="35"/>
      <c r="C1" s="35"/>
      <c r="D1" s="35"/>
      <c r="E1" s="35"/>
    </row>
    <row r="2" spans="1:8" ht="20.100000000000001" customHeight="1" x14ac:dyDescent="0.25">
      <c r="A2" s="37" t="s">
        <v>81</v>
      </c>
      <c r="B2" s="37"/>
      <c r="C2" s="37"/>
      <c r="D2" s="37"/>
      <c r="E2" s="37"/>
    </row>
    <row r="3" spans="1:8" ht="20.100000000000001" customHeight="1" x14ac:dyDescent="0.25">
      <c r="A3" s="10" t="s">
        <v>0</v>
      </c>
      <c r="B3" s="36"/>
      <c r="C3" s="36"/>
      <c r="D3" s="36"/>
      <c r="E3" s="36"/>
    </row>
    <row r="4" spans="1:8" ht="20.100000000000001" customHeight="1" thickBot="1" x14ac:dyDescent="0.3">
      <c r="A4" s="10" t="s">
        <v>83</v>
      </c>
      <c r="B4" s="36"/>
      <c r="C4" s="36"/>
      <c r="D4" s="36"/>
      <c r="E4" s="36"/>
    </row>
    <row r="5" spans="1:8" ht="20.100000000000001" customHeight="1" thickBot="1" x14ac:dyDescent="0.3">
      <c r="A5" s="10" t="s">
        <v>79</v>
      </c>
      <c r="B5" s="33"/>
      <c r="C5" s="33"/>
      <c r="D5" s="33"/>
      <c r="E5" s="33"/>
      <c r="G5" s="6" t="s">
        <v>73</v>
      </c>
      <c r="H5" s="7"/>
    </row>
    <row r="6" spans="1:8" ht="19.5" customHeight="1" thickBot="1" x14ac:dyDescent="0.3">
      <c r="A6" s="10" t="s">
        <v>74</v>
      </c>
      <c r="B6" s="36"/>
      <c r="C6" s="36"/>
      <c r="D6" s="36"/>
      <c r="E6" s="36"/>
    </row>
    <row r="7" spans="1:8" ht="32.25" thickBot="1" x14ac:dyDescent="0.3">
      <c r="A7" s="10" t="s">
        <v>80</v>
      </c>
      <c r="B7" s="33"/>
      <c r="C7" s="33"/>
      <c r="D7" s="33"/>
      <c r="E7" s="33"/>
      <c r="G7" s="9" t="s">
        <v>73</v>
      </c>
      <c r="H7" s="7"/>
    </row>
    <row r="8" spans="1:8" ht="15.75" x14ac:dyDescent="0.25">
      <c r="A8" s="10" t="s">
        <v>84</v>
      </c>
      <c r="B8" s="34" t="s">
        <v>132</v>
      </c>
      <c r="C8" s="34"/>
      <c r="D8" s="34"/>
      <c r="E8" s="34"/>
      <c r="G8" s="8"/>
    </row>
    <row r="9" spans="1:8" ht="15.75" x14ac:dyDescent="0.25">
      <c r="A9" s="24" t="s">
        <v>78</v>
      </c>
      <c r="B9" s="24"/>
      <c r="C9" s="24"/>
      <c r="D9" s="24"/>
      <c r="E9" s="24"/>
    </row>
    <row r="10" spans="1:8" ht="15.75" x14ac:dyDescent="0.25">
      <c r="A10" s="24" t="s">
        <v>131</v>
      </c>
      <c r="B10" s="24"/>
      <c r="C10" s="24"/>
      <c r="D10" s="24"/>
      <c r="E10" s="24"/>
    </row>
    <row r="11" spans="1:8" ht="31.5" x14ac:dyDescent="0.25">
      <c r="A11" s="11" t="s">
        <v>126</v>
      </c>
      <c r="B11" s="12" t="s">
        <v>86</v>
      </c>
      <c r="C11" s="12" t="s">
        <v>1</v>
      </c>
      <c r="D11" s="12" t="s">
        <v>2</v>
      </c>
      <c r="E11" s="12" t="s">
        <v>15</v>
      </c>
    </row>
    <row r="12" spans="1:8" ht="31.5" x14ac:dyDescent="0.25">
      <c r="A12" s="16" t="s">
        <v>129</v>
      </c>
      <c r="B12" s="13">
        <v>1</v>
      </c>
      <c r="C12" s="21"/>
      <c r="D12" s="14">
        <v>10</v>
      </c>
      <c r="E12" s="15">
        <f>MIN(10,B12*C12)</f>
        <v>0</v>
      </c>
    </row>
    <row r="13" spans="1:8" ht="15.75" x14ac:dyDescent="0.25">
      <c r="A13" s="16" t="s">
        <v>3</v>
      </c>
      <c r="B13" s="17">
        <v>0.5</v>
      </c>
      <c r="C13" s="21"/>
      <c r="D13" s="14">
        <v>5</v>
      </c>
      <c r="E13" s="15">
        <f>MIN(5,B13*C13)</f>
        <v>0</v>
      </c>
    </row>
    <row r="14" spans="1:8" ht="15.75" x14ac:dyDescent="0.25">
      <c r="A14" s="16" t="s">
        <v>4</v>
      </c>
      <c r="B14" s="13">
        <v>2</v>
      </c>
      <c r="C14" s="21"/>
      <c r="D14" s="29">
        <v>12</v>
      </c>
      <c r="E14" s="25">
        <f>MIN(12,SUM((B14*C14),B15*C15))</f>
        <v>0</v>
      </c>
    </row>
    <row r="15" spans="1:8" ht="15.75" x14ac:dyDescent="0.25">
      <c r="A15" s="16" t="s">
        <v>12</v>
      </c>
      <c r="B15" s="13">
        <v>4</v>
      </c>
      <c r="C15" s="21"/>
      <c r="D15" s="29"/>
      <c r="E15" s="25"/>
    </row>
    <row r="16" spans="1:8" ht="15.75" x14ac:dyDescent="0.25">
      <c r="A16" s="16" t="s">
        <v>16</v>
      </c>
      <c r="B16" s="13" t="s">
        <v>13</v>
      </c>
      <c r="C16" s="21"/>
      <c r="D16" s="14">
        <v>8</v>
      </c>
      <c r="E16" s="15">
        <f>MIN(8,2*C16)</f>
        <v>0</v>
      </c>
    </row>
    <row r="17" spans="1:6" ht="15.75" x14ac:dyDescent="0.25">
      <c r="A17" s="16" t="s">
        <v>5</v>
      </c>
      <c r="B17" s="13">
        <v>1</v>
      </c>
      <c r="C17" s="21"/>
      <c r="D17" s="29">
        <v>6</v>
      </c>
      <c r="E17" s="25">
        <f>MIN(6,SUM((B17*C17),B18*C18))</f>
        <v>0</v>
      </c>
    </row>
    <row r="18" spans="1:6" ht="15.75" x14ac:dyDescent="0.25">
      <c r="A18" s="16" t="s">
        <v>6</v>
      </c>
      <c r="B18" s="13">
        <v>2</v>
      </c>
      <c r="C18" s="21"/>
      <c r="D18" s="29"/>
      <c r="E18" s="25"/>
    </row>
    <row r="19" spans="1:6" ht="20.100000000000001" customHeight="1" x14ac:dyDescent="0.25">
      <c r="A19" s="30" t="s">
        <v>87</v>
      </c>
      <c r="B19" s="31"/>
      <c r="C19" s="31"/>
      <c r="D19" s="31"/>
      <c r="E19" s="32"/>
    </row>
    <row r="20" spans="1:6" ht="31.5" x14ac:dyDescent="0.25">
      <c r="A20" s="18" t="s">
        <v>88</v>
      </c>
      <c r="B20" s="17" t="s">
        <v>13</v>
      </c>
      <c r="C20" s="21"/>
      <c r="D20" s="14">
        <v>8</v>
      </c>
      <c r="E20" s="15">
        <f>MIN(8,2*C20)</f>
        <v>0</v>
      </c>
    </row>
    <row r="21" spans="1:6" ht="47.25" x14ac:dyDescent="0.25">
      <c r="A21" s="16" t="s">
        <v>17</v>
      </c>
      <c r="B21" s="13">
        <v>20</v>
      </c>
      <c r="C21" s="21"/>
      <c r="D21" s="14">
        <v>60</v>
      </c>
      <c r="E21" s="15">
        <f>MIN(60,B21*C21)</f>
        <v>0</v>
      </c>
    </row>
    <row r="22" spans="1:6" ht="31.5" x14ac:dyDescent="0.25">
      <c r="A22" s="16" t="s">
        <v>9</v>
      </c>
      <c r="B22" s="13" t="s">
        <v>11</v>
      </c>
      <c r="C22" s="21"/>
      <c r="D22" s="14">
        <v>6</v>
      </c>
      <c r="E22" s="15">
        <f>MIN(6,3*C22)</f>
        <v>0</v>
      </c>
    </row>
    <row r="23" spans="1:6" ht="31.5" x14ac:dyDescent="0.25">
      <c r="A23" s="16" t="s">
        <v>89</v>
      </c>
      <c r="B23" s="13">
        <v>2</v>
      </c>
      <c r="C23" s="21"/>
      <c r="D23" s="14">
        <v>10</v>
      </c>
      <c r="E23" s="15">
        <f>MIN(10,B23*C23)</f>
        <v>0</v>
      </c>
    </row>
    <row r="24" spans="1:6" ht="31.5" x14ac:dyDescent="0.25">
      <c r="A24" s="16" t="s">
        <v>90</v>
      </c>
      <c r="B24" s="13">
        <v>1</v>
      </c>
      <c r="C24" s="21"/>
      <c r="D24" s="14">
        <v>4</v>
      </c>
      <c r="E24" s="15">
        <f>MIN(4,B24*C24)</f>
        <v>0</v>
      </c>
    </row>
    <row r="25" spans="1:6" ht="47.25" x14ac:dyDescent="0.25">
      <c r="A25" s="16" t="s">
        <v>91</v>
      </c>
      <c r="B25" s="17">
        <v>0.5</v>
      </c>
      <c r="C25" s="21"/>
      <c r="D25" s="14">
        <v>3</v>
      </c>
      <c r="E25" s="15">
        <f>MIN(3,B25*C25)</f>
        <v>0</v>
      </c>
    </row>
    <row r="26" spans="1:6" ht="20.100000000000001" customHeight="1" x14ac:dyDescent="0.25">
      <c r="A26" s="30" t="s">
        <v>92</v>
      </c>
      <c r="B26" s="31"/>
      <c r="C26" s="31"/>
      <c r="D26" s="31"/>
      <c r="E26" s="32"/>
    </row>
    <row r="27" spans="1:6" ht="31.5" x14ac:dyDescent="0.25">
      <c r="A27" s="18" t="s">
        <v>19</v>
      </c>
      <c r="B27" s="13">
        <v>20</v>
      </c>
      <c r="C27" s="21"/>
      <c r="D27" s="14" t="s">
        <v>14</v>
      </c>
      <c r="E27" s="15">
        <f>B27*C27</f>
        <v>0</v>
      </c>
    </row>
    <row r="28" spans="1:6" ht="31.5" x14ac:dyDescent="0.25">
      <c r="A28" s="18" t="s">
        <v>82</v>
      </c>
      <c r="B28" s="13">
        <v>10</v>
      </c>
      <c r="C28" s="21"/>
      <c r="D28" s="14">
        <v>20</v>
      </c>
      <c r="E28" s="15">
        <f>MIN(20,B28*C28)</f>
        <v>0</v>
      </c>
    </row>
    <row r="29" spans="1:6" ht="31.5" x14ac:dyDescent="0.25">
      <c r="A29" s="18" t="s">
        <v>20</v>
      </c>
      <c r="B29" s="13">
        <v>4</v>
      </c>
      <c r="C29" s="21"/>
      <c r="D29" s="14">
        <v>16</v>
      </c>
      <c r="E29" s="15">
        <f>MIN(16,B29*C29)</f>
        <v>0</v>
      </c>
    </row>
    <row r="30" spans="1:6" ht="31.5" x14ac:dyDescent="0.25">
      <c r="A30" s="18" t="s">
        <v>21</v>
      </c>
      <c r="B30" s="13">
        <v>2</v>
      </c>
      <c r="C30" s="21"/>
      <c r="D30" s="14">
        <v>8</v>
      </c>
      <c r="E30" s="15">
        <f>MIN(8,B30*C30)</f>
        <v>0</v>
      </c>
    </row>
    <row r="31" spans="1:6" ht="31.5" x14ac:dyDescent="0.25">
      <c r="A31" s="18" t="s">
        <v>22</v>
      </c>
      <c r="B31" s="13">
        <v>2</v>
      </c>
      <c r="C31" s="21"/>
      <c r="D31" s="14">
        <v>4</v>
      </c>
      <c r="E31" s="15">
        <f>MIN(4,B31*C31)</f>
        <v>0</v>
      </c>
    </row>
    <row r="32" spans="1:6" ht="31.5" x14ac:dyDescent="0.25">
      <c r="A32" s="16" t="s">
        <v>7</v>
      </c>
      <c r="B32" s="13">
        <v>4</v>
      </c>
      <c r="C32" s="21"/>
      <c r="D32" s="29">
        <v>16</v>
      </c>
      <c r="E32" s="25">
        <f>MIN(16,SUM((B32*C32),B33*C33))</f>
        <v>0</v>
      </c>
      <c r="F32" s="1"/>
    </row>
    <row r="33" spans="1:6" ht="31.5" x14ac:dyDescent="0.25">
      <c r="A33" s="16" t="s">
        <v>8</v>
      </c>
      <c r="B33" s="13">
        <v>2</v>
      </c>
      <c r="C33" s="21"/>
      <c r="D33" s="29"/>
      <c r="E33" s="25"/>
      <c r="F33" s="2"/>
    </row>
    <row r="34" spans="1:6" ht="20.100000000000001" customHeight="1" x14ac:dyDescent="0.25">
      <c r="A34" s="30" t="s">
        <v>93</v>
      </c>
      <c r="B34" s="31"/>
      <c r="C34" s="31"/>
      <c r="D34" s="31"/>
      <c r="E34" s="32"/>
      <c r="F34" s="2"/>
    </row>
    <row r="35" spans="1:6" ht="31.5" x14ac:dyDescent="0.25">
      <c r="A35" s="19" t="s">
        <v>94</v>
      </c>
      <c r="B35" s="13">
        <v>20</v>
      </c>
      <c r="C35" s="21"/>
      <c r="D35" s="14">
        <v>40</v>
      </c>
      <c r="E35" s="15">
        <f>MIN(40,B35*C35)</f>
        <v>0</v>
      </c>
      <c r="F35" s="2"/>
    </row>
    <row r="36" spans="1:6" ht="31.5" x14ac:dyDescent="0.25">
      <c r="A36" s="19" t="s">
        <v>95</v>
      </c>
      <c r="B36" s="13">
        <v>10</v>
      </c>
      <c r="C36" s="21"/>
      <c r="D36" s="14">
        <v>20</v>
      </c>
      <c r="E36" s="15">
        <f>MIN(20,B36*C36)</f>
        <v>0</v>
      </c>
      <c r="F36" s="2"/>
    </row>
    <row r="37" spans="1:6" ht="31.5" x14ac:dyDescent="0.25">
      <c r="A37" s="19" t="s">
        <v>96</v>
      </c>
      <c r="B37" s="13">
        <v>5</v>
      </c>
      <c r="C37" s="21"/>
      <c r="D37" s="14">
        <v>10</v>
      </c>
      <c r="E37" s="20">
        <f>MIN(10,B37*C37)</f>
        <v>0</v>
      </c>
      <c r="F37" s="2"/>
    </row>
    <row r="38" spans="1:6" ht="31.5" x14ac:dyDescent="0.25">
      <c r="A38" s="16" t="s">
        <v>97</v>
      </c>
      <c r="B38" s="13">
        <v>20</v>
      </c>
      <c r="C38" s="21"/>
      <c r="D38" s="14">
        <v>40</v>
      </c>
      <c r="E38" s="15">
        <f>MIN(40,B38*C38)</f>
        <v>0</v>
      </c>
      <c r="F38" s="2"/>
    </row>
    <row r="39" spans="1:6" ht="31.5" x14ac:dyDescent="0.25">
      <c r="A39" s="16" t="s">
        <v>98</v>
      </c>
      <c r="B39" s="13">
        <v>10</v>
      </c>
      <c r="C39" s="21"/>
      <c r="D39" s="14">
        <v>20</v>
      </c>
      <c r="E39" s="15">
        <f>MIN(20,B39*C39)</f>
        <v>0</v>
      </c>
      <c r="F39" s="2"/>
    </row>
    <row r="40" spans="1:6" ht="31.5" x14ac:dyDescent="0.25">
      <c r="A40" s="16" t="s">
        <v>99</v>
      </c>
      <c r="B40" s="13">
        <v>5</v>
      </c>
      <c r="C40" s="21"/>
      <c r="D40" s="14">
        <v>10</v>
      </c>
      <c r="E40" s="15">
        <f>MIN(10,B40*C40)</f>
        <v>0</v>
      </c>
      <c r="F40" s="2"/>
    </row>
    <row r="41" spans="1:6" ht="15.75" x14ac:dyDescent="0.25">
      <c r="A41" s="16" t="s">
        <v>100</v>
      </c>
      <c r="B41" s="13">
        <v>8</v>
      </c>
      <c r="C41" s="21"/>
      <c r="D41" s="14">
        <v>16</v>
      </c>
      <c r="E41" s="15">
        <f>MIN(16,B41*C41)</f>
        <v>0</v>
      </c>
      <c r="F41" s="2"/>
    </row>
    <row r="42" spans="1:6" ht="15.75" x14ac:dyDescent="0.25">
      <c r="A42" s="16" t="s">
        <v>101</v>
      </c>
      <c r="B42" s="13">
        <v>4</v>
      </c>
      <c r="C42" s="21"/>
      <c r="D42" s="14">
        <v>8</v>
      </c>
      <c r="E42" s="15">
        <f>MIN(8,B42*C42)</f>
        <v>0</v>
      </c>
      <c r="F42" s="2"/>
    </row>
    <row r="43" spans="1:6" ht="15.75" x14ac:dyDescent="0.25">
      <c r="A43" s="16" t="s">
        <v>102</v>
      </c>
      <c r="B43" s="13">
        <v>2</v>
      </c>
      <c r="C43" s="21"/>
      <c r="D43" s="14">
        <v>6</v>
      </c>
      <c r="E43" s="15">
        <f>MIN(6,B43*C43)</f>
        <v>0</v>
      </c>
      <c r="F43" s="2"/>
    </row>
    <row r="44" spans="1:6" ht="15.75" x14ac:dyDescent="0.25">
      <c r="A44" s="16" t="s">
        <v>103</v>
      </c>
      <c r="B44" s="13">
        <v>20</v>
      </c>
      <c r="C44" s="21"/>
      <c r="D44" s="14">
        <v>40</v>
      </c>
      <c r="E44" s="15">
        <f>MIN(40,B44*C44)</f>
        <v>0</v>
      </c>
      <c r="F44" s="2"/>
    </row>
    <row r="45" spans="1:6" ht="15.75" x14ac:dyDescent="0.25">
      <c r="A45" s="16" t="s">
        <v>104</v>
      </c>
      <c r="B45" s="13">
        <v>10</v>
      </c>
      <c r="C45" s="21"/>
      <c r="D45" s="14">
        <v>20</v>
      </c>
      <c r="E45" s="15">
        <f>MIN(20,B45*C45)</f>
        <v>0</v>
      </c>
      <c r="F45" s="2"/>
    </row>
    <row r="46" spans="1:6" ht="15.75" x14ac:dyDescent="0.25">
      <c r="A46" s="16" t="s">
        <v>105</v>
      </c>
      <c r="B46" s="13">
        <v>5</v>
      </c>
      <c r="C46" s="21"/>
      <c r="D46" s="14">
        <v>10</v>
      </c>
      <c r="E46" s="15">
        <f>MIN(10,B46*C46)</f>
        <v>0</v>
      </c>
      <c r="F46" s="2"/>
    </row>
    <row r="47" spans="1:6" ht="31.5" x14ac:dyDescent="0.25">
      <c r="A47" s="16" t="s">
        <v>128</v>
      </c>
      <c r="B47" s="13">
        <v>20</v>
      </c>
      <c r="C47" s="21"/>
      <c r="D47" s="14">
        <v>40</v>
      </c>
      <c r="E47" s="15">
        <f>MIN(40,B47*C47)</f>
        <v>0</v>
      </c>
      <c r="F47" s="2"/>
    </row>
    <row r="48" spans="1:6" ht="31.5" x14ac:dyDescent="0.25">
      <c r="A48" s="16" t="s">
        <v>125</v>
      </c>
      <c r="B48" s="13">
        <v>10</v>
      </c>
      <c r="C48" s="21"/>
      <c r="D48" s="14">
        <v>20</v>
      </c>
      <c r="E48" s="15">
        <f>MIN(20,B48*C48)</f>
        <v>0</v>
      </c>
      <c r="F48" s="2"/>
    </row>
    <row r="49" spans="1:6" ht="31.5" x14ac:dyDescent="0.25">
      <c r="A49" s="16" t="s">
        <v>127</v>
      </c>
      <c r="B49" s="13">
        <v>5</v>
      </c>
      <c r="C49" s="21"/>
      <c r="D49" s="14">
        <v>10</v>
      </c>
      <c r="E49" s="15">
        <f>+MIN(10,B49*C49)</f>
        <v>0</v>
      </c>
      <c r="F49" s="2"/>
    </row>
    <row r="50" spans="1:6" ht="20.100000000000001" customHeight="1" x14ac:dyDescent="0.25">
      <c r="A50" s="30" t="s">
        <v>106</v>
      </c>
      <c r="B50" s="31"/>
      <c r="C50" s="31"/>
      <c r="D50" s="31"/>
      <c r="E50" s="32"/>
      <c r="F50" s="2"/>
    </row>
    <row r="51" spans="1:6" ht="15.75" x14ac:dyDescent="0.25">
      <c r="A51" s="16" t="s">
        <v>107</v>
      </c>
      <c r="B51" s="13">
        <v>16</v>
      </c>
      <c r="C51" s="21"/>
      <c r="D51" s="14">
        <v>32</v>
      </c>
      <c r="E51" s="15">
        <f>MIN(32,B51*C51)</f>
        <v>0</v>
      </c>
      <c r="F51" s="1"/>
    </row>
    <row r="52" spans="1:6" ht="15.75" x14ac:dyDescent="0.25">
      <c r="A52" s="16" t="s">
        <v>108</v>
      </c>
      <c r="B52" s="13">
        <v>8</v>
      </c>
      <c r="C52" s="21"/>
      <c r="D52" s="14">
        <v>16</v>
      </c>
      <c r="E52" s="15">
        <f>MIN(16,B52*C52)</f>
        <v>0</v>
      </c>
      <c r="F52" s="1"/>
    </row>
    <row r="53" spans="1:6" ht="15.75" x14ac:dyDescent="0.25">
      <c r="A53" s="16" t="s">
        <v>109</v>
      </c>
      <c r="B53" s="13">
        <v>4</v>
      </c>
      <c r="C53" s="21"/>
      <c r="D53" s="14">
        <v>8</v>
      </c>
      <c r="E53" s="15">
        <f>MIN(8,B53*C53)</f>
        <v>0</v>
      </c>
      <c r="F53" s="1"/>
    </row>
    <row r="54" spans="1:6" ht="15.75" x14ac:dyDescent="0.25">
      <c r="A54" s="16" t="s">
        <v>110</v>
      </c>
      <c r="B54" s="13">
        <v>20</v>
      </c>
      <c r="C54" s="21"/>
      <c r="D54" s="14">
        <v>40</v>
      </c>
      <c r="E54" s="15">
        <f>MIN(40,B54*C54)</f>
        <v>0</v>
      </c>
    </row>
    <row r="55" spans="1:6" ht="15.75" x14ac:dyDescent="0.25">
      <c r="A55" s="16" t="s">
        <v>111</v>
      </c>
      <c r="B55" s="13">
        <v>10</v>
      </c>
      <c r="C55" s="21"/>
      <c r="D55" s="14">
        <v>20</v>
      </c>
      <c r="E55" s="15">
        <f>MIN(20,B55*C55)</f>
        <v>0</v>
      </c>
    </row>
    <row r="56" spans="1:6" ht="15.75" x14ac:dyDescent="0.25">
      <c r="A56" s="16" t="s">
        <v>112</v>
      </c>
      <c r="B56" s="13">
        <v>5</v>
      </c>
      <c r="C56" s="21"/>
      <c r="D56" s="14">
        <v>10</v>
      </c>
      <c r="E56" s="15">
        <f>MIN(10,B56*C56)</f>
        <v>0</v>
      </c>
    </row>
    <row r="57" spans="1:6" ht="31.5" x14ac:dyDescent="0.25">
      <c r="A57" s="16" t="s">
        <v>113</v>
      </c>
      <c r="B57" s="13">
        <v>8</v>
      </c>
      <c r="C57" s="21"/>
      <c r="D57" s="14">
        <v>24</v>
      </c>
      <c r="E57" s="15">
        <f>MIN(24,B57*C57)</f>
        <v>0</v>
      </c>
    </row>
    <row r="58" spans="1:6" ht="31.5" x14ac:dyDescent="0.25">
      <c r="A58" s="16" t="s">
        <v>114</v>
      </c>
      <c r="B58" s="13">
        <v>4</v>
      </c>
      <c r="C58" s="21"/>
      <c r="D58" s="14">
        <v>12</v>
      </c>
      <c r="E58" s="15">
        <f>MIN(12,B58*C58)</f>
        <v>0</v>
      </c>
    </row>
    <row r="59" spans="1:6" ht="31.5" x14ac:dyDescent="0.25">
      <c r="A59" s="16" t="s">
        <v>115</v>
      </c>
      <c r="B59" s="13">
        <v>2</v>
      </c>
      <c r="C59" s="21"/>
      <c r="D59" s="14">
        <v>10</v>
      </c>
      <c r="E59" s="15">
        <f>MIN(10,B59*C59)</f>
        <v>0</v>
      </c>
    </row>
    <row r="60" spans="1:6" ht="15.75" x14ac:dyDescent="0.25">
      <c r="A60" s="16" t="s">
        <v>116</v>
      </c>
      <c r="B60" s="13">
        <v>4</v>
      </c>
      <c r="C60" s="21"/>
      <c r="D60" s="14">
        <v>12</v>
      </c>
      <c r="E60" s="15">
        <f>MIN(12,B60*C60)</f>
        <v>0</v>
      </c>
    </row>
    <row r="61" spans="1:6" ht="15.75" x14ac:dyDescent="0.25">
      <c r="A61" s="16" t="s">
        <v>117</v>
      </c>
      <c r="B61" s="13">
        <v>2</v>
      </c>
      <c r="C61" s="21"/>
      <c r="D61" s="14">
        <v>8</v>
      </c>
      <c r="E61" s="15">
        <f>MIN(8,B61*C61)</f>
        <v>0</v>
      </c>
    </row>
    <row r="62" spans="1:6" ht="15.75" x14ac:dyDescent="0.25">
      <c r="A62" s="16" t="s">
        <v>118</v>
      </c>
      <c r="B62" s="13">
        <v>1</v>
      </c>
      <c r="C62" s="21"/>
      <c r="D62" s="14">
        <v>5</v>
      </c>
      <c r="E62" s="15">
        <f>MIN(5,B62*C62)</f>
        <v>0</v>
      </c>
    </row>
    <row r="63" spans="1:6" ht="31.5" x14ac:dyDescent="0.25">
      <c r="A63" s="16" t="s">
        <v>85</v>
      </c>
      <c r="B63" s="13">
        <v>5</v>
      </c>
      <c r="C63" s="21"/>
      <c r="D63" s="14">
        <v>15</v>
      </c>
      <c r="E63" s="15">
        <f>+MIN(15,B63*C63)</f>
        <v>0</v>
      </c>
    </row>
    <row r="64" spans="1:6" ht="15.75" x14ac:dyDescent="0.25">
      <c r="A64" s="16" t="s">
        <v>119</v>
      </c>
      <c r="B64" s="13">
        <v>16</v>
      </c>
      <c r="C64" s="21"/>
      <c r="D64" s="14">
        <v>32</v>
      </c>
      <c r="E64" s="15">
        <f>MIN(32,B64*C64)</f>
        <v>0</v>
      </c>
    </row>
    <row r="65" spans="1:11" ht="15.75" x14ac:dyDescent="0.25">
      <c r="A65" s="16" t="s">
        <v>120</v>
      </c>
      <c r="B65" s="13">
        <v>8</v>
      </c>
      <c r="C65" s="21"/>
      <c r="D65" s="14">
        <v>16</v>
      </c>
      <c r="E65" s="15">
        <f>MIN(16,B65*C65)</f>
        <v>0</v>
      </c>
    </row>
    <row r="66" spans="1:11" ht="15.75" x14ac:dyDescent="0.25">
      <c r="A66" s="16" t="s">
        <v>121</v>
      </c>
      <c r="B66" s="13">
        <v>4</v>
      </c>
      <c r="C66" s="21"/>
      <c r="D66" s="14">
        <v>8</v>
      </c>
      <c r="E66" s="15">
        <f>MIN(8,B66*C66)</f>
        <v>0</v>
      </c>
    </row>
    <row r="67" spans="1:11" ht="31.5" x14ac:dyDescent="0.25">
      <c r="A67" s="16" t="s">
        <v>122</v>
      </c>
      <c r="B67" s="13">
        <v>16</v>
      </c>
      <c r="C67" s="21"/>
      <c r="D67" s="14">
        <v>32</v>
      </c>
      <c r="E67" s="15">
        <f>MIN(32,B67*C67)</f>
        <v>0</v>
      </c>
    </row>
    <row r="68" spans="1:11" ht="31.5" x14ac:dyDescent="0.25">
      <c r="A68" s="16" t="s">
        <v>123</v>
      </c>
      <c r="B68" s="13">
        <v>4</v>
      </c>
      <c r="C68" s="21"/>
      <c r="D68" s="14">
        <v>12</v>
      </c>
      <c r="E68" s="15">
        <f>MIN(12,B68*C68)</f>
        <v>0</v>
      </c>
    </row>
    <row r="69" spans="1:11" ht="31.5" x14ac:dyDescent="0.25">
      <c r="A69" s="16" t="s">
        <v>124</v>
      </c>
      <c r="B69" s="13">
        <v>3</v>
      </c>
      <c r="C69" s="21"/>
      <c r="D69" s="14">
        <v>9</v>
      </c>
      <c r="E69" s="15">
        <f>MIN(9,B69*C69)</f>
        <v>0</v>
      </c>
    </row>
    <row r="70" spans="1:11" ht="15.75" x14ac:dyDescent="0.25">
      <c r="A70" s="26" t="s">
        <v>10</v>
      </c>
      <c r="B70" s="27"/>
      <c r="C70" s="28"/>
      <c r="D70" s="14" t="s">
        <v>14</v>
      </c>
      <c r="E70" s="15">
        <f>SUM(E12:E69)</f>
        <v>0</v>
      </c>
    </row>
    <row r="71" spans="1:11" ht="15.75" x14ac:dyDescent="0.25">
      <c r="A71" s="22" t="s">
        <v>18</v>
      </c>
      <c r="B71" s="23"/>
      <c r="C71" s="23"/>
      <c r="D71" s="23"/>
      <c r="E71" s="23"/>
      <c r="F71" s="3"/>
      <c r="G71" s="3"/>
      <c r="H71" s="3"/>
      <c r="I71" s="3"/>
      <c r="J71" s="3"/>
      <c r="K71" s="3"/>
    </row>
    <row r="72" spans="1:11" ht="15.75" x14ac:dyDescent="0.25">
      <c r="A72" s="22" t="s">
        <v>130</v>
      </c>
      <c r="B72" s="23"/>
      <c r="C72" s="23"/>
      <c r="D72" s="23"/>
      <c r="E72" s="23"/>
      <c r="F72" s="3"/>
      <c r="G72" s="3"/>
      <c r="H72" s="3"/>
      <c r="I72" s="3"/>
      <c r="J72" s="3"/>
      <c r="K72" s="3"/>
    </row>
  </sheetData>
  <sheetProtection algorithmName="SHA-512" hashValue="PUNWBsYiM0pewT0sgAtFagm9+1bNqfDG7XjiLjImfoMQ2fQ16S1dRnxPKTwl028ynr7DCETEYs+PjR+gShPr8g==" saltValue="QPPyNdGCxvsGvHBPFmvcag==" spinCount="100000" sheet="1" objects="1" scenarios="1"/>
  <protectedRanges>
    <protectedRange sqref="B3:E8" name="Cabeçalho"/>
    <protectedRange sqref="C12:C69" name="Editável"/>
  </protectedRanges>
  <mergeCells count="23">
    <mergeCell ref="A1:E1"/>
    <mergeCell ref="B4:E4"/>
    <mergeCell ref="A2:E2"/>
    <mergeCell ref="B3:E3"/>
    <mergeCell ref="B6:E6"/>
    <mergeCell ref="B7:E7"/>
    <mergeCell ref="B8:E8"/>
    <mergeCell ref="B5:E5"/>
    <mergeCell ref="D17:D18"/>
    <mergeCell ref="D32:D33"/>
    <mergeCell ref="A72:E72"/>
    <mergeCell ref="A10:E10"/>
    <mergeCell ref="A9:E9"/>
    <mergeCell ref="E32:E33"/>
    <mergeCell ref="A70:C70"/>
    <mergeCell ref="A71:E71"/>
    <mergeCell ref="E14:E15"/>
    <mergeCell ref="E17:E18"/>
    <mergeCell ref="D14:D15"/>
    <mergeCell ref="A19:E19"/>
    <mergeCell ref="A26:E26"/>
    <mergeCell ref="A34:E34"/>
    <mergeCell ref="A50:E50"/>
  </mergeCells>
  <pageMargins left="0" right="0" top="0" bottom="0" header="0" footer="0"/>
  <pageSetup paperSize="9" orientation="landscape" horizontalDpi="1200" verticalDpi="1200" r:id="rId1"/>
  <ignoredErrors>
    <ignoredError sqref="E59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Planilha2!$A$1:$A$49</xm:f>
          </x14:formula1>
          <xm:sqref>B7:E7</xm:sqref>
        </x14:dataValidation>
        <x14:dataValidation type="list" allowBlank="1" showInputMessage="1" showErrorMessage="1">
          <x14:formula1>
            <xm:f>Planilha3!$A$1:$A$3</xm:f>
          </x14:formula1>
          <xm:sqref>B5:E5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5" x14ac:dyDescent="0.25"/>
  <cols>
    <col min="1" max="1" width="57.7109375" customWidth="1"/>
  </cols>
  <sheetData>
    <row r="1" spans="1:1" ht="15.75" x14ac:dyDescent="0.25">
      <c r="A1" s="5" t="s">
        <v>76</v>
      </c>
    </row>
    <row r="2" spans="1:1" ht="15.75" x14ac:dyDescent="0.25">
      <c r="A2" s="5" t="s">
        <v>77</v>
      </c>
    </row>
    <row r="3" spans="1:1" ht="15.75" x14ac:dyDescent="0.25">
      <c r="A3" s="5" t="s">
        <v>75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I32" sqref="I32"/>
    </sheetView>
  </sheetViews>
  <sheetFormatPr defaultRowHeight="15" x14ac:dyDescent="0.25"/>
  <cols>
    <col min="9" max="9" width="49.28515625" customWidth="1"/>
  </cols>
  <sheetData>
    <row r="1" spans="1:1" x14ac:dyDescent="0.25">
      <c r="A1" t="s">
        <v>23</v>
      </c>
    </row>
    <row r="2" spans="1:1" x14ac:dyDescent="0.25">
      <c r="A2" t="s">
        <v>33</v>
      </c>
    </row>
    <row r="3" spans="1:1" x14ac:dyDescent="0.25">
      <c r="A3" t="s">
        <v>34</v>
      </c>
    </row>
    <row r="4" spans="1:1" x14ac:dyDescent="0.25">
      <c r="A4" t="s">
        <v>35</v>
      </c>
    </row>
    <row r="5" spans="1:1" x14ac:dyDescent="0.25">
      <c r="A5" t="s">
        <v>24</v>
      </c>
    </row>
    <row r="6" spans="1:1" x14ac:dyDescent="0.25">
      <c r="A6" t="s">
        <v>25</v>
      </c>
    </row>
    <row r="7" spans="1:1" x14ac:dyDescent="0.25">
      <c r="A7" t="s">
        <v>36</v>
      </c>
    </row>
    <row r="8" spans="1:1" x14ac:dyDescent="0.25">
      <c r="A8" t="s">
        <v>26</v>
      </c>
    </row>
    <row r="9" spans="1:1" x14ac:dyDescent="0.25">
      <c r="A9" t="s">
        <v>37</v>
      </c>
    </row>
    <row r="10" spans="1:1" x14ac:dyDescent="0.25">
      <c r="A10" t="s">
        <v>38</v>
      </c>
    </row>
    <row r="11" spans="1:1" x14ac:dyDescent="0.25">
      <c r="A11" t="s">
        <v>39</v>
      </c>
    </row>
    <row r="12" spans="1:1" x14ac:dyDescent="0.25">
      <c r="A12" t="s">
        <v>40</v>
      </c>
    </row>
    <row r="13" spans="1:1" x14ac:dyDescent="0.25">
      <c r="A13" t="s">
        <v>27</v>
      </c>
    </row>
    <row r="14" spans="1:1" x14ac:dyDescent="0.25">
      <c r="A14" t="s">
        <v>28</v>
      </c>
    </row>
    <row r="15" spans="1:1" x14ac:dyDescent="0.25">
      <c r="A15" t="s">
        <v>29</v>
      </c>
    </row>
    <row r="16" spans="1:1" x14ac:dyDescent="0.25">
      <c r="A16" t="s">
        <v>41</v>
      </c>
    </row>
    <row r="17" spans="1:9" ht="21" x14ac:dyDescent="0.35">
      <c r="A17" t="s">
        <v>42</v>
      </c>
      <c r="I17" s="4" t="s">
        <v>72</v>
      </c>
    </row>
    <row r="18" spans="1:9" x14ac:dyDescent="0.25">
      <c r="A18" t="s">
        <v>43</v>
      </c>
    </row>
    <row r="19" spans="1:9" x14ac:dyDescent="0.25">
      <c r="A19" t="s">
        <v>44</v>
      </c>
    </row>
    <row r="20" spans="1:9" x14ac:dyDescent="0.25">
      <c r="A20" t="s">
        <v>45</v>
      </c>
    </row>
    <row r="21" spans="1:9" x14ac:dyDescent="0.25">
      <c r="A21" t="s">
        <v>46</v>
      </c>
    </row>
    <row r="22" spans="1:9" x14ac:dyDescent="0.25">
      <c r="A22" t="s">
        <v>47</v>
      </c>
    </row>
    <row r="23" spans="1:9" x14ac:dyDescent="0.25">
      <c r="A23" t="s">
        <v>48</v>
      </c>
    </row>
    <row r="24" spans="1:9" x14ac:dyDescent="0.25">
      <c r="A24" t="s">
        <v>49</v>
      </c>
    </row>
    <row r="25" spans="1:9" x14ac:dyDescent="0.25">
      <c r="A25" t="s">
        <v>50</v>
      </c>
    </row>
    <row r="26" spans="1:9" x14ac:dyDescent="0.25">
      <c r="A26" t="s">
        <v>51</v>
      </c>
    </row>
    <row r="27" spans="1:9" x14ac:dyDescent="0.25">
      <c r="A27" t="s">
        <v>52</v>
      </c>
    </row>
    <row r="28" spans="1:9" x14ac:dyDescent="0.25">
      <c r="A28" t="s">
        <v>53</v>
      </c>
    </row>
    <row r="29" spans="1:9" x14ac:dyDescent="0.25">
      <c r="A29" t="s">
        <v>54</v>
      </c>
    </row>
    <row r="30" spans="1:9" x14ac:dyDescent="0.25">
      <c r="A30" t="s">
        <v>30</v>
      </c>
    </row>
    <row r="31" spans="1:9" x14ac:dyDescent="0.25">
      <c r="A31" t="s">
        <v>55</v>
      </c>
    </row>
    <row r="32" spans="1:9" x14ac:dyDescent="0.25">
      <c r="A32" t="s">
        <v>56</v>
      </c>
    </row>
    <row r="33" spans="1:1" x14ac:dyDescent="0.25">
      <c r="A33" t="s">
        <v>57</v>
      </c>
    </row>
    <row r="34" spans="1:1" x14ac:dyDescent="0.25">
      <c r="A34" t="s">
        <v>58</v>
      </c>
    </row>
    <row r="35" spans="1:1" x14ac:dyDescent="0.25">
      <c r="A35" t="s">
        <v>31</v>
      </c>
    </row>
    <row r="36" spans="1:1" x14ac:dyDescent="0.25">
      <c r="A36" t="s">
        <v>59</v>
      </c>
    </row>
    <row r="37" spans="1:1" x14ac:dyDescent="0.25">
      <c r="A37" t="s">
        <v>60</v>
      </c>
    </row>
    <row r="38" spans="1:1" x14ac:dyDescent="0.25">
      <c r="A38" t="s">
        <v>61</v>
      </c>
    </row>
    <row r="39" spans="1:1" x14ac:dyDescent="0.25">
      <c r="A39" t="s">
        <v>62</v>
      </c>
    </row>
    <row r="40" spans="1:1" x14ac:dyDescent="0.25">
      <c r="A40" t="s">
        <v>63</v>
      </c>
    </row>
    <row r="41" spans="1:1" x14ac:dyDescent="0.25">
      <c r="A41" t="s">
        <v>64</v>
      </c>
    </row>
    <row r="42" spans="1:1" x14ac:dyDescent="0.25">
      <c r="A42" t="s">
        <v>65</v>
      </c>
    </row>
    <row r="43" spans="1:1" x14ac:dyDescent="0.25">
      <c r="A43" t="s">
        <v>66</v>
      </c>
    </row>
    <row r="44" spans="1:1" x14ac:dyDescent="0.25">
      <c r="A44" t="s">
        <v>67</v>
      </c>
    </row>
    <row r="45" spans="1:1" x14ac:dyDescent="0.25">
      <c r="A45" t="s">
        <v>32</v>
      </c>
    </row>
    <row r="46" spans="1:1" x14ac:dyDescent="0.25">
      <c r="A46" t="s">
        <v>68</v>
      </c>
    </row>
    <row r="47" spans="1:1" x14ac:dyDescent="0.25">
      <c r="A47" t="s">
        <v>69</v>
      </c>
    </row>
    <row r="48" spans="1:1" x14ac:dyDescent="0.25">
      <c r="A48" t="s">
        <v>70</v>
      </c>
    </row>
    <row r="49" spans="1:1" x14ac:dyDescent="0.25">
      <c r="A49" t="s">
        <v>71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C2598DA994ED4F8D5CF6AE9DF42007" ma:contentTypeVersion="14" ma:contentTypeDescription="Create a new document." ma:contentTypeScope="" ma:versionID="0b553f164a232d4f04dc13f40037153d">
  <xsd:schema xmlns:xsd="http://www.w3.org/2001/XMLSchema" xmlns:xs="http://www.w3.org/2001/XMLSchema" xmlns:p="http://schemas.microsoft.com/office/2006/metadata/properties" xmlns:ns3="c6b77dc5-ffc1-4655-8a5d-d5fff9ef8987" xmlns:ns4="b479e9fe-542a-4f44-8c50-a6d1e00a81cc" targetNamespace="http://schemas.microsoft.com/office/2006/metadata/properties" ma:root="true" ma:fieldsID="32e8ad8df316613687832fb809fb1d6d" ns3:_="" ns4:_="">
    <xsd:import namespace="c6b77dc5-ffc1-4655-8a5d-d5fff9ef8987"/>
    <xsd:import namespace="b479e9fe-542a-4f44-8c50-a6d1e00a81c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b77dc5-ffc1-4655-8a5d-d5fff9ef89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e9fe-542a-4f44-8c50-a6d1e00a81c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DF429B-467E-4769-AD23-BA64E2C1EA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567E54-AD7C-4148-87AD-B0F3F9192B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b77dc5-ffc1-4655-8a5d-d5fff9ef8987"/>
    <ds:schemaRef ds:uri="b479e9fe-542a-4f44-8c50-a6d1e00a81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54C4D9-22D9-40A0-A320-BC9115E064E5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b479e9fe-542a-4f44-8c50-a6d1e00a81cc"/>
    <ds:schemaRef ds:uri="http://schemas.openxmlformats.org/package/2006/metadata/core-properties"/>
    <ds:schemaRef ds:uri="c6b77dc5-ffc1-4655-8a5d-d5fff9ef898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Planilha1</vt:lpstr>
      <vt:lpstr>Planilha3</vt:lpstr>
      <vt:lpstr>Planilha2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Vanesca Korasaki</dc:creator>
  <cp:lastModifiedBy>Yara Elizabeth Alves</cp:lastModifiedBy>
  <cp:lastPrinted>2023-07-14T17:30:47Z</cp:lastPrinted>
  <dcterms:created xsi:type="dcterms:W3CDTF">2022-12-07T21:07:54Z</dcterms:created>
  <dcterms:modified xsi:type="dcterms:W3CDTF">2023-07-14T17:33:08Z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0x0101003DC2598DA994ED4F8D5CF6AE9DF42007</vt:lpwstr>
  </property>
</Properties>
</file>